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580" firstSheet="1" activeTab="1"/>
  </bookViews>
  <sheets>
    <sheet name="2020" sheetId="2" state="hidden" r:id="rId1"/>
    <sheet name="2021" sheetId="3" r:id="rId2"/>
  </sheets>
  <externalReferences>
    <externalReference r:id="rId3"/>
    <externalReference r:id="rId4"/>
  </externalReferences>
  <definedNames>
    <definedName name="_xlnm.Print_Area" localSheetId="0">'2020'!$A$1:$R$45</definedName>
  </definedNames>
  <calcPr calcId="145621"/>
</workbook>
</file>

<file path=xl/calcChain.xml><?xml version="1.0" encoding="utf-8"?>
<calcChain xmlns="http://schemas.openxmlformats.org/spreadsheetml/2006/main">
  <c r="C28" i="3" l="1"/>
  <c r="C12" i="3"/>
  <c r="C9" i="3"/>
  <c r="C5" i="3"/>
  <c r="C4" i="3"/>
  <c r="C26" i="3"/>
  <c r="C25" i="3"/>
  <c r="C24" i="3"/>
  <c r="C18" i="3"/>
  <c r="C8" i="3" l="1"/>
  <c r="C21" i="3" l="1"/>
  <c r="C20" i="3"/>
  <c r="C39" i="3" l="1"/>
  <c r="C23" i="3" l="1"/>
  <c r="C22" i="3"/>
  <c r="C16" i="3" l="1"/>
  <c r="C15" i="3"/>
  <c r="C11" i="3"/>
  <c r="C13" i="3"/>
  <c r="C14" i="3" s="1"/>
  <c r="C10" i="3"/>
  <c r="C3" i="3"/>
  <c r="C17" i="3" l="1"/>
  <c r="C6" i="3"/>
  <c r="C30" i="3" s="1"/>
  <c r="C38" i="3" l="1"/>
  <c r="C43" i="3"/>
  <c r="C34" i="3" l="1"/>
  <c r="C42" i="3"/>
  <c r="C36" i="3" l="1"/>
  <c r="C41" i="3" l="1"/>
  <c r="F27" i="2" l="1"/>
  <c r="E26" i="2" l="1"/>
  <c r="E27" i="2"/>
  <c r="D13" i="2" l="1"/>
  <c r="E13" i="2"/>
  <c r="F13" i="2"/>
  <c r="D27" i="2" l="1"/>
  <c r="D5" i="2" l="1"/>
  <c r="D19" i="2" l="1"/>
  <c r="E19" i="2"/>
  <c r="F19" i="2"/>
  <c r="D8" i="2" l="1"/>
  <c r="D32" i="2" s="1"/>
  <c r="E8" i="2"/>
  <c r="F8" i="2"/>
  <c r="E5" i="2"/>
  <c r="E32" i="2" s="1"/>
  <c r="F5" i="2"/>
  <c r="F32" i="2" l="1"/>
</calcChain>
</file>

<file path=xl/sharedStrings.xml><?xml version="1.0" encoding="utf-8"?>
<sst xmlns="http://schemas.openxmlformats.org/spreadsheetml/2006/main" count="134" uniqueCount="48">
  <si>
    <t>1) Выручка от регулируемой деятельности (тыс. рублей) с разбивкой по видам деятельности:</t>
  </si>
  <si>
    <t>Теплоснабжение</t>
  </si>
  <si>
    <t>Прочая деятельность</t>
  </si>
  <si>
    <t>2) Себестоимость производимых товаров (оказываемых услуг) по регулируемому виду деятельности (тыс. рублей), включая:</t>
  </si>
  <si>
    <t>а) расходы на покупаемую тепловую энергию (мощность), теплоноситель;</t>
  </si>
  <si>
    <t>б) расходы на топливо с указанием по каждому виду топлива стоимости (за единицу объема), объема и способа его приобретения, стоимости его доставки;</t>
  </si>
  <si>
    <t>газ</t>
  </si>
  <si>
    <t>дизельное топливо</t>
  </si>
  <si>
    <t>цена (тыс. руб/тн.)</t>
  </si>
  <si>
    <t>в)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энергии;</t>
  </si>
  <si>
    <t>цена (тыс. руб/тыс.кВт))</t>
  </si>
  <si>
    <t>г) расходы на приобретение холодной воды, используемой в технологическом процессе;</t>
  </si>
  <si>
    <t>д) расходы на химические реагенты, используемые в технологическом процессе;</t>
  </si>
  <si>
    <t>е) расходы на оплату труда и отчисления на социальные нужды основного производственного персонала;</t>
  </si>
  <si>
    <t>ж) расходы на оплату труда и отчисления на социальные нужды административно-управленческого персонала;</t>
  </si>
  <si>
    <t>з) расходы на амортизацию основных производственных средств;</t>
  </si>
  <si>
    <t>и) расходы на аренду имущества, используемого для осуществления регулируемого вида деятельности;</t>
  </si>
  <si>
    <t>к) общепроизводственные расходы, в том числе отнесенные к ним расходы на текущий и капитальный ремонт;</t>
  </si>
  <si>
    <t>л) общехозяйственные расходы, в том числе отнесенные к ним расходы на текущий и капитальный ремонт;</t>
  </si>
  <si>
    <t>м)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</si>
  <si>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н) прочие расходы, которые подлежат отнесению на регулируемые виды деятельности в соответствии с законодательством Российской Федерации;</t>
  </si>
  <si>
    <t>3) 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</si>
  <si>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>4) сведения об изменении стоимости основных фондов, в том числе за счет ввода в эксплуатацию (вывода из эксплуатации), их переоценки (тыс. рублей)</t>
  </si>
  <si>
    <t>5) валовая прибыль (убытки) от реализации товаров и оказания услуг по регулируемому виду деятельности (тыс. рублей)</t>
  </si>
  <si>
    <t>6) 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 &lt;*&gt;</t>
  </si>
  <si>
    <t>7) 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 (Гкал/ч)</t>
  </si>
  <si>
    <t>8) тепловая нагрузка по договорам, заключенным в рамках осуществления регулируемых видов деятельности (Гкал/ч)</t>
  </si>
  <si>
    <t>9) объем вырабатываемой регулируемой организацией тепловой энергии в рамках осуществления регулируемых видов деятельности (тыс. Гкал)</t>
  </si>
  <si>
    <t>10) объем приобретаемой регулируемой организацией тепловой энергии в рамках осуществления регулируемых видов деятельности (тыс. Гкал)</t>
  </si>
  <si>
    <t>11) объем тепловой энергии, отпускаемой потребителям, по договорам, заключенным в рамках осуществления регулируемых видов деятельности, в том числе определенном по приборам учета и расчетным путем (нормативам потребления коммунальных услуг) (тыс. Гкал)</t>
  </si>
  <si>
    <t>13) фактический объем потерь при передаче тепловой энергии (тыс. Гкал)</t>
  </si>
  <si>
    <t>14) среднесписочная численность основного производственного персонала (человек)</t>
  </si>
  <si>
    <t>15) среднесписочная численность административно-управленческого персонала (человек)</t>
  </si>
  <si>
    <t>16) удельный расход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 (кг у. т./Гкал)</t>
  </si>
  <si>
    <t>17) 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(тыс. кВт·ч/Гкал)</t>
  </si>
  <si>
    <t>18) 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(куб. м/Гкал)</t>
  </si>
  <si>
    <t>1 кв 2020</t>
  </si>
  <si>
    <r>
      <t>объем (тыс. м</t>
    </r>
    <r>
      <rPr>
        <i/>
        <sz val="11"/>
        <color theme="1"/>
        <rFont val="Calibri"/>
        <family val="2"/>
        <charset val="204"/>
      </rPr>
      <t>³)</t>
    </r>
  </si>
  <si>
    <r>
      <t>цена (тыс. руб/тыс. м</t>
    </r>
    <r>
      <rPr>
        <i/>
        <sz val="11"/>
        <color theme="1"/>
        <rFont val="Calibri"/>
        <family val="2"/>
        <charset val="204"/>
      </rPr>
      <t>³</t>
    </r>
    <r>
      <rPr>
        <i/>
        <sz val="11"/>
        <color theme="1"/>
        <rFont val="Calibri"/>
        <family val="2"/>
        <charset val="204"/>
        <scheme val="minor"/>
      </rPr>
      <t>)</t>
    </r>
  </si>
  <si>
    <r>
      <t>объем (тн.</t>
    </r>
    <r>
      <rPr>
        <i/>
        <sz val="11"/>
        <color theme="1"/>
        <rFont val="Calibri"/>
        <family val="2"/>
        <charset val="204"/>
      </rPr>
      <t>)</t>
    </r>
  </si>
  <si>
    <r>
      <t>объем (тыс.кВт.</t>
    </r>
    <r>
      <rPr>
        <i/>
        <sz val="11"/>
        <color theme="1"/>
        <rFont val="Calibri"/>
        <family val="2"/>
        <charset val="204"/>
      </rPr>
      <t>)</t>
    </r>
  </si>
  <si>
    <t>Наименование</t>
  </si>
  <si>
    <t>1 полугодие 2020</t>
  </si>
  <si>
    <t>9 месяцев 2020</t>
  </si>
  <si>
    <t>Форма 3.   Информация об основных показателях финансово-хозяйственной деятельности регулируемой организации</t>
  </si>
  <si>
    <t>12) нормативы технологических потерь при передаче тепловой энергии, теплоносителя по тепловым сетям, утвержденные уполномоченным органом (тыс. Гкал)</t>
  </si>
  <si>
    <t>1 кв 2021</t>
  </si>
  <si>
    <r>
      <t>объем (тыс.кВт.</t>
    </r>
    <r>
      <rPr>
        <i/>
        <sz val="11"/>
        <rFont val="Calibri"/>
        <family val="2"/>
        <charset val="20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</si>
</sst>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5" formatCode="0.0000"/>
    <numFmt numFmtId="168" formatCode="_-* #,##0.00_р_._-;\-* #,##0.00_р_._-;_-* &quot;-&quot;??_р_._-;_-@_-"/>
    <numFmt numFmtId="169" formatCode="0.000"/>
  </numFmts>
  <fonts count="1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sz val="10"/>
      <name val="Arial"/>
      <family val="2"/>
      <charset val="204"/>
    </font>
    <font>
      <i/>
      <sz val="11"/>
      <name val="Calibri"/>
      <family val="2"/>
      <charset val="204"/>
    </font>
    <font>
      <sz val="8"/>
      <name val="Arial"/>
      <family val="2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15">
    <xf numFmtId="0" fontId="0" fillId="0" borderId="0"/>
    <xf numFmtId="43" fontId="6" fillId="0" borderId="0" applyFont="0" applyFill="0" applyBorder="0" applyAlignment="0" applyProtection="0"/>
    <xf numFmtId="0" fontId="10" fillId="0" borderId="0"/>
    <xf numFmtId="0" fontId="6" fillId="0" borderId="0"/>
    <xf numFmtId="0" fontId="11" fillId="0" borderId="0"/>
    <xf numFmtId="168" fontId="6" fillId="0" borderId="0" applyFont="0" applyFill="0" applyBorder="0" applyAlignment="0" applyProtection="0"/>
    <xf numFmtId="0" fontId="12" fillId="0" borderId="0"/>
    <xf numFmtId="0" fontId="6" fillId="0" borderId="0"/>
    <xf numFmtId="0" fontId="6" fillId="0" borderId="0"/>
    <xf numFmtId="0" fontId="6" fillId="0" borderId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12" fillId="0" borderId="0"/>
    <xf numFmtId="0" fontId="14" fillId="0" borderId="0"/>
  </cellStyleXfs>
  <cellXfs count="40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 wrapText="1"/>
    </xf>
    <xf numFmtId="4" fontId="2" fillId="2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/>
    </xf>
    <xf numFmtId="0" fontId="3" fillId="0" borderId="0" xfId="0" applyFont="1"/>
    <xf numFmtId="0" fontId="3" fillId="0" borderId="2" xfId="0" applyFont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" fontId="0" fillId="2" borderId="2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 wrapText="1"/>
    </xf>
    <xf numFmtId="0" fontId="7" fillId="0" borderId="0" xfId="0" applyFont="1"/>
    <xf numFmtId="43" fontId="0" fillId="0" borderId="0" xfId="0" applyNumberFormat="1"/>
    <xf numFmtId="43" fontId="0" fillId="0" borderId="0" xfId="1" applyFont="1"/>
    <xf numFmtId="4" fontId="4" fillId="2" borderId="2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/>
    </xf>
    <xf numFmtId="0" fontId="15" fillId="0" borderId="4" xfId="14" applyNumberFormat="1" applyFont="1" applyBorder="1" applyAlignment="1">
      <alignment vertical="top"/>
    </xf>
    <xf numFmtId="0" fontId="4" fillId="0" borderId="2" xfId="0" applyFont="1" applyBorder="1" applyAlignment="1">
      <alignment horizontal="right" vertical="center" wrapText="1"/>
    </xf>
    <xf numFmtId="4" fontId="15" fillId="0" borderId="4" xfId="14" applyNumberFormat="1" applyFont="1" applyBorder="1" applyAlignment="1">
      <alignment horizontal="right" vertical="top" wrapText="1"/>
    </xf>
    <xf numFmtId="0" fontId="15" fillId="0" borderId="4" xfId="14" applyNumberFormat="1" applyFont="1" applyBorder="1" applyAlignment="1">
      <alignment horizontal="right" vertical="top" wrapText="1"/>
    </xf>
    <xf numFmtId="169" fontId="15" fillId="0" borderId="4" xfId="14" applyNumberFormat="1" applyFont="1" applyBorder="1" applyAlignment="1">
      <alignment horizontal="right" vertical="top" wrapText="1"/>
    </xf>
    <xf numFmtId="0" fontId="15" fillId="0" borderId="3" xfId="14" applyNumberFormat="1" applyFont="1" applyBorder="1" applyAlignment="1">
      <alignment vertical="top" wrapText="1"/>
    </xf>
    <xf numFmtId="0" fontId="15" fillId="0" borderId="5" xfId="14" applyNumberFormat="1" applyFont="1" applyBorder="1" applyAlignment="1">
      <alignment vertical="top" wrapText="1"/>
    </xf>
  </cellXfs>
  <cellStyles count="15">
    <cellStyle name="Обычный" xfId="0" builtinId="0"/>
    <cellStyle name="Обычный 11 2 2 2" xfId="6"/>
    <cellStyle name="Обычный 2" xfId="13"/>
    <cellStyle name="Обычный 21 6" xfId="8"/>
    <cellStyle name="Обычный 21 6 2" xfId="3"/>
    <cellStyle name="Обычный 21 6 2 2" xfId="9"/>
    <cellStyle name="Обычный 21 6 3" xfId="12"/>
    <cellStyle name="Обычный 21 8 2" xfId="7"/>
    <cellStyle name="Обычный 21 8 2 2" xfId="11"/>
    <cellStyle name="Обычный 3" xfId="2"/>
    <cellStyle name="Обычный_2021" xfId="14"/>
    <cellStyle name="Стиль 1 2" xfId="4"/>
    <cellStyle name="Финансовый" xfId="1" builtinId="3"/>
    <cellStyle name="Финансовый 12 8" xfId="5"/>
    <cellStyle name="Финансовый 12 8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11\&#1092;&#1080;&#1085;&#1072;&#1085;&#1089;&#1086;&#1074;&#1099;&#1081;%20&#1086;&#1090;&#1076;&#1077;&#1083;\&#1054;&#1090;&#1095;&#1077;&#1090;&#1099;%20%20&#1079;&#1072;%202021%20&#1075;\&#1040;&#1085;&#1072;&#1083;&#1080;&#1079;%20&#1076;&#1083;&#1103;%20&#1058;1%20&#1089;%20&#1043;&#1042;&#1057;%202021%20&#1075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11\&#1092;&#1080;&#1085;&#1072;&#1085;&#1089;&#1086;&#1074;&#1099;&#1081;%20&#1086;&#1090;&#1076;&#1077;&#1083;\&#1054;&#1090;&#1095;&#1077;&#1090;&#1099;%20%20&#1079;&#1072;%202021%20&#1075;\1%20&#1082;&#1074;&#1072;&#1088;&#1090;&#1072;&#1083;%202021\&#1054;&#1090;&#1095;&#1077;&#1090;&#1085;&#1099;&#1077;%20&#1092;&#1086;&#1088;&#1084;&#1099;%20&#1074;%20&#1088;&#1072;&#1073;&#1086;&#1090;&#1077;\&#1041;&#1102;&#1076;&#1078;&#1077;&#1090;%20&#1076;&#1086;&#1093;&#1086;&#1076;&#1086;&#1074;%20&#1080;%20&#1088;&#1072;&#1089;&#1093;&#1086;&#1076;&#1086;&#1074;,%20&#1073;&#1091;&#1093;.&#1073;&#1072;&#1083;&#1072;&#1085;&#1089;%20%20&#1055;&#1088;&#1080;&#1083;&#1086;&#1078;&#1077;&#1085;&#1080;&#1077;%20%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1 кв"/>
      <sheetName val="4"/>
      <sheetName val="5"/>
      <sheetName val="6"/>
      <sheetName val="1 полугодие"/>
      <sheetName val="7"/>
      <sheetName val="8"/>
      <sheetName val="9"/>
      <sheetName val="3 кв"/>
      <sheetName val="9 мес"/>
      <sheetName val="10"/>
      <sheetName val="11"/>
      <sheetName val="12"/>
      <sheetName val="4 кв"/>
      <sheetName val="2 полугодие"/>
      <sheetName val="2020"/>
      <sheetName val="в Т1"/>
      <sheetName val="ГВС"/>
      <sheetName val="доходы"/>
      <sheetName val="амортизация"/>
      <sheetName val="аренда"/>
      <sheetName val="ремонт ОС"/>
      <sheetName val="связь"/>
      <sheetName val="ФОТ"/>
      <sheetName val="канц"/>
      <sheetName val="ОТ"/>
      <sheetName val="ОС до 40"/>
      <sheetName val="химреагенты"/>
      <sheetName val="ЕСН"/>
      <sheetName val="УСО"/>
      <sheetName val="страхование"/>
      <sheetName val="транспорт"/>
      <sheetName val="охрана"/>
      <sheetName val="содержание зданий"/>
      <sheetName val="передача ТЭ"/>
      <sheetName val="распределение 26"/>
      <sheetName val="УСО 2019"/>
      <sheetName val="распределение 25"/>
      <sheetName val="регр шкала"/>
      <sheetName val="ремонт расш"/>
      <sheetName val="УСО расш"/>
      <sheetName val="химреагенты расш"/>
      <sheetName val="АУП"/>
      <sheetName val="проч.Дох. и Расходы"/>
    </sheetNames>
    <sheetDataSet>
      <sheetData sheetId="0" refreshError="1"/>
      <sheetData sheetId="1" refreshError="1"/>
      <sheetData sheetId="2" refreshError="1"/>
      <sheetData sheetId="3">
        <row r="5">
          <cell r="F5">
            <v>145041.12721678225</v>
          </cell>
        </row>
        <row r="9">
          <cell r="F9">
            <v>142782.46799999999</v>
          </cell>
        </row>
        <row r="10">
          <cell r="F10">
            <v>945.64451663143086</v>
          </cell>
        </row>
        <row r="32">
          <cell r="F32">
            <v>5829.6486694691357</v>
          </cell>
        </row>
        <row r="33">
          <cell r="F33">
            <v>18742.286</v>
          </cell>
        </row>
        <row r="36">
          <cell r="F36">
            <v>151.11628082336432</v>
          </cell>
        </row>
        <row r="43">
          <cell r="F43">
            <v>17638089.870739996</v>
          </cell>
        </row>
        <row r="62">
          <cell r="F62">
            <v>3310.6459999999997</v>
          </cell>
        </row>
        <row r="63">
          <cell r="F63">
            <v>22.82556722723081</v>
          </cell>
        </row>
        <row r="67">
          <cell r="F67">
            <v>1.1000052403173781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КВ 1 кв."/>
      <sheetName val="КВ 1 плг"/>
      <sheetName val="КВ 9 мес."/>
      <sheetName val="ф17 новая форма"/>
      <sheetName val="БДР по кот.год"/>
      <sheetName val="БДР"/>
      <sheetName val="ПрДР"/>
      <sheetName val="БДДС отч.пер."/>
      <sheetName val="Бухгалтерский баланс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5">
          <cell r="AH15">
            <v>201586.01176353369</v>
          </cell>
        </row>
        <row r="45">
          <cell r="AH45">
            <v>360.74511666666666</v>
          </cell>
        </row>
        <row r="57">
          <cell r="AH57">
            <v>5469.8279499999999</v>
          </cell>
        </row>
        <row r="58">
          <cell r="AH58">
            <v>0.14355000000000001</v>
          </cell>
        </row>
        <row r="59">
          <cell r="AH59">
            <v>1647.2754</v>
          </cell>
        </row>
        <row r="66">
          <cell r="AH66">
            <v>109260.94261</v>
          </cell>
        </row>
        <row r="67">
          <cell r="AH67">
            <v>36.088650000000001</v>
          </cell>
        </row>
        <row r="72">
          <cell r="AH72">
            <v>1655.1345414699999</v>
          </cell>
        </row>
        <row r="73">
          <cell r="AH73">
            <v>291.34206999999998</v>
          </cell>
        </row>
        <row r="75">
          <cell r="AH75">
            <v>702.35216852999997</v>
          </cell>
        </row>
        <row r="76">
          <cell r="AH76">
            <v>1679.63345</v>
          </cell>
        </row>
        <row r="81">
          <cell r="AH81">
            <v>1209.3843899999999</v>
          </cell>
        </row>
        <row r="90">
          <cell r="AH90">
            <v>151.62460999999999</v>
          </cell>
        </row>
        <row r="101">
          <cell r="AH101">
            <v>8288.0012200000001</v>
          </cell>
        </row>
        <row r="209">
          <cell r="AH209">
            <v>5930.4861599999995</v>
          </cell>
        </row>
        <row r="211">
          <cell r="AH211">
            <v>3518.7552099999998</v>
          </cell>
        </row>
        <row r="213">
          <cell r="AH213">
            <v>1108.6125800000002</v>
          </cell>
        </row>
        <row r="359">
          <cell r="AH359">
            <v>36837.603290200379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75FB42DE5B9449EA779BA0ED10797CF8FBAF0DED6DC9642D17A05F082F3C747A292858DFF2E1E4D6B663L" TargetMode="External"/><Relationship Id="rId1" Type="http://schemas.openxmlformats.org/officeDocument/2006/relationships/hyperlink" Target="consultantplus://offline/ref=75FB42DE5B9449EA779BA0ED10797CF8FBAF0DED6DC9642D17A05F082F3C747A292858DFF2E1E4D6B663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consultantplus://offline/ref=75FB42DE5B9449EA779BA0ED10797CF8FBAF0DED6DC9642D17A05F082F3C747A292858DFF2E1E4D6B663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45"/>
  <sheetViews>
    <sheetView view="pageBreakPreview" topLeftCell="B1" zoomScale="80" zoomScaleNormal="70" zoomScaleSheetLayoutView="80" workbookViewId="0">
      <pane xSplit="2" ySplit="3" topLeftCell="D4" activePane="bottomRight" state="frozen"/>
      <selection activeCell="B1" sqref="B1"/>
      <selection pane="topRight" activeCell="D1" sqref="D1"/>
      <selection pane="bottomLeft" activeCell="B4" sqref="B4"/>
      <selection pane="bottomRight" activeCell="C19" sqref="C19"/>
    </sheetView>
  </sheetViews>
  <sheetFormatPr defaultRowHeight="15" x14ac:dyDescent="0.25"/>
  <cols>
    <col min="3" max="3" width="62" customWidth="1"/>
    <col min="4" max="4" width="16.85546875" customWidth="1"/>
    <col min="5" max="5" width="14.5703125" customWidth="1"/>
    <col min="6" max="6" width="15.28515625" customWidth="1"/>
    <col min="7" max="7" width="9.140625" customWidth="1"/>
    <col min="8" max="8" width="13.85546875" bestFit="1" customWidth="1"/>
    <col min="9" max="9" width="62" customWidth="1"/>
    <col min="10" max="10" width="16.85546875" customWidth="1"/>
    <col min="11" max="11" width="14.5703125" style="27" customWidth="1"/>
    <col min="12" max="12" width="15.28515625" style="27" customWidth="1"/>
  </cols>
  <sheetData>
    <row r="3" spans="1:12" ht="59.25" customHeight="1" x14ac:dyDescent="0.25">
      <c r="A3" s="1"/>
      <c r="B3" s="18"/>
      <c r="C3" s="20" t="s">
        <v>44</v>
      </c>
      <c r="D3" s="20"/>
      <c r="E3" s="20"/>
      <c r="F3" s="20"/>
      <c r="I3" s="20" t="s">
        <v>44</v>
      </c>
      <c r="J3" s="20"/>
      <c r="K3" s="20"/>
      <c r="L3" s="20"/>
    </row>
    <row r="4" spans="1:12" ht="59.25" customHeight="1" x14ac:dyDescent="0.25">
      <c r="A4" s="1"/>
      <c r="B4" s="1"/>
      <c r="C4" s="17" t="s">
        <v>41</v>
      </c>
      <c r="D4" s="17" t="s">
        <v>36</v>
      </c>
      <c r="E4" s="17" t="s">
        <v>42</v>
      </c>
      <c r="F4" s="17" t="s">
        <v>43</v>
      </c>
      <c r="I4" s="17" t="s">
        <v>41</v>
      </c>
      <c r="J4" s="17" t="s">
        <v>46</v>
      </c>
      <c r="K4" s="21"/>
      <c r="L4" s="21"/>
    </row>
    <row r="5" spans="1:12" ht="42" customHeight="1" x14ac:dyDescent="0.25">
      <c r="C5" s="2" t="s">
        <v>0</v>
      </c>
      <c r="D5" s="3">
        <f>D6+D7</f>
        <v>173599.74771666666</v>
      </c>
      <c r="E5" s="3">
        <f t="shared" ref="E5:F5" si="0">E6+E7</f>
        <v>235357.05699166664</v>
      </c>
      <c r="F5" s="3">
        <f t="shared" si="0"/>
        <v>258591.11448999998</v>
      </c>
      <c r="I5" s="2" t="s">
        <v>0</v>
      </c>
      <c r="J5" s="3"/>
      <c r="K5" s="22"/>
      <c r="L5" s="22"/>
    </row>
    <row r="6" spans="1:12" ht="24" customHeight="1" x14ac:dyDescent="0.25">
      <c r="C6" s="4" t="s">
        <v>1</v>
      </c>
      <c r="D6" s="8">
        <v>173280.69290833332</v>
      </c>
      <c r="E6" s="8">
        <v>234783.95514166664</v>
      </c>
      <c r="F6" s="8">
        <v>257666.67968999999</v>
      </c>
      <c r="I6" s="4" t="s">
        <v>1</v>
      </c>
      <c r="J6" s="8"/>
      <c r="K6" s="23"/>
      <c r="L6" s="23"/>
    </row>
    <row r="7" spans="1:12" ht="24" customHeight="1" x14ac:dyDescent="0.25">
      <c r="C7" s="4" t="s">
        <v>2</v>
      </c>
      <c r="D7" s="8">
        <v>319.05480833333331</v>
      </c>
      <c r="E7" s="8">
        <v>573.10185000000001</v>
      </c>
      <c r="F7" s="8">
        <v>924.43480000000011</v>
      </c>
      <c r="I7" s="4" t="s">
        <v>2</v>
      </c>
      <c r="J7" s="8"/>
      <c r="K7" s="23"/>
      <c r="L7" s="23"/>
    </row>
    <row r="8" spans="1:12" ht="48.75" customHeight="1" x14ac:dyDescent="0.25">
      <c r="C8" s="2" t="s">
        <v>3</v>
      </c>
      <c r="D8" s="5">
        <f t="shared" ref="D8:F8" si="1">D10+D17+D20+D21+D22+D23+D24+D25+D26+D27+D28+D29</f>
        <v>131785.74707491539</v>
      </c>
      <c r="E8" s="5">
        <f t="shared" si="1"/>
        <v>212557.76390491539</v>
      </c>
      <c r="F8" s="5">
        <f t="shared" si="1"/>
        <v>260056.29368491538</v>
      </c>
      <c r="I8" s="2" t="s">
        <v>3</v>
      </c>
      <c r="J8" s="5"/>
      <c r="K8" s="24"/>
      <c r="L8" s="24"/>
    </row>
    <row r="9" spans="1:12" ht="42" customHeight="1" x14ac:dyDescent="0.25">
      <c r="C9" s="2" t="s">
        <v>4</v>
      </c>
      <c r="D9" s="8">
        <v>0</v>
      </c>
      <c r="E9" s="8">
        <v>0</v>
      </c>
      <c r="F9" s="8">
        <v>0</v>
      </c>
      <c r="I9" s="2" t="s">
        <v>4</v>
      </c>
      <c r="J9" s="8"/>
      <c r="K9" s="23"/>
      <c r="L9" s="23"/>
    </row>
    <row r="10" spans="1:12" ht="59.25" customHeight="1" x14ac:dyDescent="0.25">
      <c r="C10" s="6" t="s">
        <v>5</v>
      </c>
      <c r="D10" s="8">
        <v>90081.920769999997</v>
      </c>
      <c r="E10" s="8">
        <v>121573.58293</v>
      </c>
      <c r="F10" s="8">
        <v>133854.53484000001</v>
      </c>
      <c r="I10" s="6" t="s">
        <v>5</v>
      </c>
      <c r="J10" s="8"/>
      <c r="K10" s="23"/>
      <c r="L10" s="23"/>
    </row>
    <row r="11" spans="1:12" ht="33" customHeight="1" x14ac:dyDescent="0.25">
      <c r="C11" s="7" t="s">
        <v>6</v>
      </c>
      <c r="D11" s="8">
        <v>90081.920769999997</v>
      </c>
      <c r="E11" s="8">
        <v>121573.58293</v>
      </c>
      <c r="F11" s="8">
        <v>133854.53484000001</v>
      </c>
      <c r="I11" s="7" t="s">
        <v>6</v>
      </c>
      <c r="J11" s="8"/>
      <c r="K11" s="23"/>
      <c r="L11" s="23"/>
    </row>
    <row r="12" spans="1:12" s="13" customFormat="1" ht="33" customHeight="1" x14ac:dyDescent="0.25">
      <c r="C12" s="14" t="s">
        <v>37</v>
      </c>
      <c r="D12" s="16">
        <v>16188.442000000001</v>
      </c>
      <c r="E12" s="16">
        <v>21814.218000000001</v>
      </c>
      <c r="F12" s="16">
        <v>23928.31</v>
      </c>
      <c r="I12" s="14" t="s">
        <v>37</v>
      </c>
      <c r="J12" s="16"/>
      <c r="K12" s="25"/>
      <c r="L12" s="25"/>
    </row>
    <row r="13" spans="1:12" s="13" customFormat="1" ht="33" customHeight="1" x14ac:dyDescent="0.25">
      <c r="C13" s="14" t="s">
        <v>38</v>
      </c>
      <c r="D13" s="15">
        <f t="shared" ref="D13:F13" si="2">D11/D12</f>
        <v>5.5645824823661219</v>
      </c>
      <c r="E13" s="15">
        <f t="shared" si="2"/>
        <v>5.5731350502685908</v>
      </c>
      <c r="F13" s="15">
        <f t="shared" si="2"/>
        <v>5.5939819753254616</v>
      </c>
      <c r="I13" s="14" t="s">
        <v>38</v>
      </c>
      <c r="J13" s="15"/>
      <c r="K13" s="25"/>
      <c r="L13" s="25"/>
    </row>
    <row r="14" spans="1:12" ht="33" customHeight="1" x14ac:dyDescent="0.25">
      <c r="C14" s="7" t="s">
        <v>7</v>
      </c>
      <c r="D14" s="12">
        <v>0</v>
      </c>
      <c r="E14" s="12">
        <v>0</v>
      </c>
      <c r="F14" s="12">
        <v>0</v>
      </c>
      <c r="I14" s="7" t="s">
        <v>7</v>
      </c>
      <c r="J14" s="12"/>
      <c r="K14" s="23"/>
      <c r="L14" s="23"/>
    </row>
    <row r="15" spans="1:12" s="13" customFormat="1" ht="33" customHeight="1" x14ac:dyDescent="0.25">
      <c r="C15" s="14" t="s">
        <v>39</v>
      </c>
      <c r="D15" s="15">
        <v>0</v>
      </c>
      <c r="E15" s="15">
        <v>0</v>
      </c>
      <c r="F15" s="15">
        <v>0</v>
      </c>
      <c r="I15" s="14" t="s">
        <v>39</v>
      </c>
      <c r="J15" s="15"/>
      <c r="K15" s="25"/>
      <c r="L15" s="25"/>
    </row>
    <row r="16" spans="1:12" s="13" customFormat="1" ht="33" customHeight="1" x14ac:dyDescent="0.25">
      <c r="C16" s="14" t="s">
        <v>8</v>
      </c>
      <c r="D16" s="15">
        <v>0</v>
      </c>
      <c r="E16" s="15">
        <v>0</v>
      </c>
      <c r="F16" s="15">
        <v>0</v>
      </c>
      <c r="I16" s="14" t="s">
        <v>8</v>
      </c>
      <c r="J16" s="15"/>
      <c r="K16" s="25"/>
      <c r="L16" s="25"/>
    </row>
    <row r="17" spans="3:12" ht="59.25" customHeight="1" x14ac:dyDescent="0.25">
      <c r="C17" s="6" t="s">
        <v>9</v>
      </c>
      <c r="D17" s="12">
        <v>16615.71199</v>
      </c>
      <c r="E17" s="12">
        <v>25463.394110000001</v>
      </c>
      <c r="F17" s="12">
        <v>30546.700960000002</v>
      </c>
      <c r="I17" s="6" t="s">
        <v>9</v>
      </c>
      <c r="J17" s="12"/>
      <c r="K17" s="23"/>
      <c r="L17" s="23"/>
    </row>
    <row r="18" spans="3:12" s="13" customFormat="1" ht="29.25" customHeight="1" x14ac:dyDescent="0.25">
      <c r="C18" s="14" t="s">
        <v>40</v>
      </c>
      <c r="D18" s="15">
        <v>3275.7080000000001</v>
      </c>
      <c r="E18" s="15">
        <v>5030.1949999999997</v>
      </c>
      <c r="F18" s="15">
        <v>5984.8289999999997</v>
      </c>
      <c r="I18" s="14" t="s">
        <v>40</v>
      </c>
      <c r="J18" s="15"/>
      <c r="K18" s="25"/>
      <c r="L18" s="25"/>
    </row>
    <row r="19" spans="3:12" s="13" customFormat="1" ht="29.25" customHeight="1" x14ac:dyDescent="0.25">
      <c r="C19" s="14" t="s">
        <v>10</v>
      </c>
      <c r="D19" s="16">
        <f t="shared" ref="D19:F19" si="3">D17/D18</f>
        <v>5.0724032758719639</v>
      </c>
      <c r="E19" s="16">
        <f t="shared" si="3"/>
        <v>5.0621087472752055</v>
      </c>
      <c r="F19" s="16">
        <f t="shared" si="3"/>
        <v>5.1040223471714903</v>
      </c>
      <c r="I19" s="14" t="s">
        <v>10</v>
      </c>
      <c r="J19" s="16"/>
      <c r="K19" s="25"/>
      <c r="L19" s="25"/>
    </row>
    <row r="20" spans="3:12" ht="44.25" customHeight="1" x14ac:dyDescent="0.25">
      <c r="C20" s="6" t="s">
        <v>11</v>
      </c>
      <c r="D20" s="12">
        <v>1173.74198</v>
      </c>
      <c r="E20" s="12">
        <v>1767.58626</v>
      </c>
      <c r="F20" s="12">
        <v>2252.2444999999998</v>
      </c>
      <c r="I20" s="6" t="s">
        <v>11</v>
      </c>
      <c r="J20" s="12"/>
      <c r="K20" s="23"/>
      <c r="L20" s="23"/>
    </row>
    <row r="21" spans="3:12" ht="44.25" customHeight="1" x14ac:dyDescent="0.25">
      <c r="C21" s="6" t="s">
        <v>12</v>
      </c>
      <c r="D21" s="12">
        <v>1113.9812900000002</v>
      </c>
      <c r="E21" s="12">
        <v>1856.7891800000002</v>
      </c>
      <c r="F21" s="12">
        <v>2718.3945800000001</v>
      </c>
      <c r="I21" s="6" t="s">
        <v>12</v>
      </c>
      <c r="J21" s="12"/>
      <c r="K21" s="23"/>
      <c r="L21" s="23"/>
    </row>
    <row r="22" spans="3:12" ht="44.25" customHeight="1" x14ac:dyDescent="0.25">
      <c r="C22" s="6" t="s">
        <v>13</v>
      </c>
      <c r="D22" s="12">
        <v>6242.380259999999</v>
      </c>
      <c r="E22" s="12">
        <v>13665.88006</v>
      </c>
      <c r="F22" s="12">
        <v>18932.708930000001</v>
      </c>
      <c r="I22" s="6" t="s">
        <v>13</v>
      </c>
      <c r="J22" s="12"/>
      <c r="K22" s="23"/>
      <c r="L22" s="23"/>
    </row>
    <row r="23" spans="3:12" ht="44.25" customHeight="1" x14ac:dyDescent="0.25">
      <c r="C23" s="6" t="s">
        <v>14</v>
      </c>
      <c r="D23" s="12">
        <v>4414.8086199999998</v>
      </c>
      <c r="E23" s="12">
        <v>9138.8902699999999</v>
      </c>
      <c r="F23" s="12">
        <v>12702.41325</v>
      </c>
      <c r="I23" s="6" t="s">
        <v>14</v>
      </c>
      <c r="J23" s="12"/>
      <c r="K23" s="23"/>
      <c r="L23" s="23"/>
    </row>
    <row r="24" spans="3:12" ht="44.25" customHeight="1" x14ac:dyDescent="0.25">
      <c r="C24" s="6" t="s">
        <v>15</v>
      </c>
      <c r="D24" s="12">
        <v>1936.2416700000001</v>
      </c>
      <c r="E24" s="12">
        <v>3053.0688200000004</v>
      </c>
      <c r="F24" s="12">
        <v>4153.2068900000004</v>
      </c>
      <c r="I24" s="6" t="s">
        <v>15</v>
      </c>
      <c r="J24" s="12"/>
      <c r="K24" s="23"/>
      <c r="L24" s="23"/>
    </row>
    <row r="25" spans="3:12" ht="44.25" customHeight="1" x14ac:dyDescent="0.25">
      <c r="C25" s="6" t="s">
        <v>16</v>
      </c>
      <c r="D25" s="12">
        <v>5247.7009299999991</v>
      </c>
      <c r="E25" s="12">
        <v>16935.203559999998</v>
      </c>
      <c r="F25" s="12">
        <v>25532.777049999997</v>
      </c>
      <c r="I25" s="6" t="s">
        <v>16</v>
      </c>
      <c r="J25" s="12"/>
      <c r="K25" s="23"/>
      <c r="L25" s="23"/>
    </row>
    <row r="26" spans="3:12" ht="44.25" customHeight="1" x14ac:dyDescent="0.25">
      <c r="C26" s="6" t="s">
        <v>17</v>
      </c>
      <c r="D26" s="12">
        <v>2391.9045100000003</v>
      </c>
      <c r="E26" s="12">
        <f>336.25+1606.43+1666</f>
        <v>3608.6800000000003</v>
      </c>
      <c r="F26" s="12">
        <v>4217.3785400000006</v>
      </c>
      <c r="I26" s="6" t="s">
        <v>17</v>
      </c>
      <c r="J26" s="12"/>
      <c r="K26" s="23"/>
      <c r="L26" s="23"/>
    </row>
    <row r="27" spans="3:12" ht="44.25" customHeight="1" x14ac:dyDescent="0.25">
      <c r="C27" s="6" t="s">
        <v>18</v>
      </c>
      <c r="D27" s="12">
        <f>5858.41388491537-D23</f>
        <v>1443.6052649153698</v>
      </c>
      <c r="E27" s="12">
        <f>12359.7568049154-E23</f>
        <v>3220.8665349153998</v>
      </c>
      <c r="F27" s="12">
        <f>17841.8646049154-F23</f>
        <v>5139.4513549154017</v>
      </c>
      <c r="I27" s="6" t="s">
        <v>18</v>
      </c>
      <c r="J27" s="12"/>
      <c r="K27" s="23"/>
      <c r="L27" s="23"/>
    </row>
    <row r="28" spans="3:12" ht="75.75" customHeight="1" x14ac:dyDescent="0.25">
      <c r="C28" s="9" t="s">
        <v>19</v>
      </c>
      <c r="D28" s="12">
        <v>196.83023</v>
      </c>
      <c r="E28" s="12">
        <v>9955.7672999999995</v>
      </c>
      <c r="F28" s="12">
        <v>14543.23906</v>
      </c>
      <c r="I28" s="9" t="s">
        <v>19</v>
      </c>
      <c r="J28" s="12"/>
      <c r="K28" s="23"/>
      <c r="L28" s="23"/>
    </row>
    <row r="29" spans="3:12" ht="45" x14ac:dyDescent="0.25">
      <c r="C29" s="9" t="s">
        <v>20</v>
      </c>
      <c r="D29" s="12">
        <v>926.91956000000937</v>
      </c>
      <c r="E29" s="12">
        <v>2318.0548799999815</v>
      </c>
      <c r="F29" s="12">
        <v>5463.2437299999583</v>
      </c>
      <c r="I29" s="9" t="s">
        <v>20</v>
      </c>
      <c r="J29" s="12"/>
      <c r="K29" s="23"/>
      <c r="L29" s="23"/>
    </row>
    <row r="30" spans="3:12" ht="75" x14ac:dyDescent="0.25">
      <c r="C30" s="10" t="s">
        <v>21</v>
      </c>
      <c r="D30" s="12">
        <v>6157.2614217512755</v>
      </c>
      <c r="E30" s="12">
        <v>-8502.3847232487497</v>
      </c>
      <c r="F30" s="12">
        <v>-27435.97556491541</v>
      </c>
      <c r="I30" s="10" t="s">
        <v>21</v>
      </c>
      <c r="J30" s="12"/>
      <c r="K30" s="23"/>
      <c r="L30" s="23"/>
    </row>
    <row r="31" spans="3:12" ht="45" x14ac:dyDescent="0.25">
      <c r="C31" s="2" t="s">
        <v>22</v>
      </c>
      <c r="D31" s="12"/>
      <c r="E31" s="12"/>
      <c r="F31" s="12"/>
      <c r="I31" s="2" t="s">
        <v>22</v>
      </c>
      <c r="J31" s="12"/>
      <c r="K31" s="23"/>
      <c r="L31" s="23"/>
    </row>
    <row r="32" spans="3:12" ht="30" x14ac:dyDescent="0.25">
      <c r="C32" s="6" t="s">
        <v>23</v>
      </c>
      <c r="D32" s="11">
        <f>D5-D8</f>
        <v>41814.000641751278</v>
      </c>
      <c r="E32" s="11">
        <f t="shared" ref="E32:F32" si="4">E5-E8</f>
        <v>22799.293086751248</v>
      </c>
      <c r="F32" s="11">
        <f t="shared" si="4"/>
        <v>-1465.1791949153994</v>
      </c>
      <c r="I32" s="6" t="s">
        <v>23</v>
      </c>
      <c r="J32" s="11"/>
      <c r="K32" s="26"/>
      <c r="L32" s="26"/>
    </row>
    <row r="33" spans="3:12" ht="75" hidden="1" x14ac:dyDescent="0.25">
      <c r="C33" s="6" t="s">
        <v>24</v>
      </c>
      <c r="D33" s="19"/>
      <c r="E33" s="19"/>
      <c r="F33" s="19"/>
      <c r="I33" s="6" t="s">
        <v>24</v>
      </c>
      <c r="J33" s="19"/>
      <c r="K33" s="22"/>
      <c r="L33" s="22"/>
    </row>
    <row r="34" spans="3:12" ht="60" x14ac:dyDescent="0.25">
      <c r="C34" s="6" t="s">
        <v>25</v>
      </c>
      <c r="D34" s="12">
        <v>218.18</v>
      </c>
      <c r="E34" s="12">
        <v>218.18</v>
      </c>
      <c r="F34" s="12">
        <v>218.18</v>
      </c>
      <c r="I34" s="6" t="s">
        <v>25</v>
      </c>
      <c r="J34" s="12"/>
      <c r="K34" s="23"/>
      <c r="L34" s="23"/>
    </row>
    <row r="35" spans="3:12" ht="30" x14ac:dyDescent="0.25">
      <c r="C35" s="6" t="s">
        <v>26</v>
      </c>
      <c r="D35" s="12">
        <v>124.298</v>
      </c>
      <c r="E35" s="12">
        <v>124.298</v>
      </c>
      <c r="F35" s="12">
        <v>124.298</v>
      </c>
      <c r="I35" s="6" t="s">
        <v>26</v>
      </c>
      <c r="J35" s="12"/>
      <c r="K35" s="23"/>
      <c r="L35" s="23"/>
    </row>
    <row r="36" spans="3:12" ht="45" x14ac:dyDescent="0.25">
      <c r="C36" s="6" t="s">
        <v>27</v>
      </c>
      <c r="D36" s="12">
        <v>124.7</v>
      </c>
      <c r="E36" s="12">
        <v>167.97</v>
      </c>
      <c r="F36" s="12">
        <v>183.73</v>
      </c>
      <c r="I36" s="6" t="s">
        <v>27</v>
      </c>
      <c r="J36" s="12"/>
      <c r="K36" s="23"/>
      <c r="L36" s="23"/>
    </row>
    <row r="37" spans="3:12" ht="45" x14ac:dyDescent="0.25">
      <c r="C37" s="6" t="s">
        <v>28</v>
      </c>
      <c r="D37" s="12">
        <v>0</v>
      </c>
      <c r="E37" s="12">
        <v>0</v>
      </c>
      <c r="F37" s="12">
        <v>0</v>
      </c>
      <c r="I37" s="6" t="s">
        <v>28</v>
      </c>
      <c r="J37" s="12"/>
      <c r="K37" s="23"/>
      <c r="L37" s="23"/>
    </row>
    <row r="38" spans="3:12" ht="75" x14ac:dyDescent="0.25">
      <c r="C38" s="6" t="s">
        <v>29</v>
      </c>
      <c r="D38" s="12">
        <v>124.05</v>
      </c>
      <c r="E38" s="12">
        <v>164.02</v>
      </c>
      <c r="F38" s="12">
        <v>179.3</v>
      </c>
      <c r="I38" s="6" t="s">
        <v>29</v>
      </c>
      <c r="J38" s="12"/>
      <c r="K38" s="23"/>
      <c r="L38" s="23"/>
    </row>
    <row r="39" spans="3:12" ht="45" x14ac:dyDescent="0.25">
      <c r="C39" s="6" t="s">
        <v>45</v>
      </c>
      <c r="D39" s="12">
        <v>0.9456445166314309</v>
      </c>
      <c r="E39" s="12">
        <v>1.1589357494761696</v>
      </c>
      <c r="F39" s="12">
        <v>1.2849999999999999</v>
      </c>
      <c r="I39" s="6" t="s">
        <v>45</v>
      </c>
      <c r="J39" s="12"/>
      <c r="K39" s="23"/>
      <c r="L39" s="23"/>
    </row>
    <row r="40" spans="3:12" ht="30" x14ac:dyDescent="0.25">
      <c r="C40" s="6" t="s">
        <v>30</v>
      </c>
      <c r="D40" s="12">
        <v>0.9456445166314309</v>
      </c>
      <c r="E40" s="12">
        <v>1.1429461736009865</v>
      </c>
      <c r="F40" s="12">
        <v>1.2669999999999999</v>
      </c>
      <c r="I40" s="6" t="s">
        <v>30</v>
      </c>
      <c r="J40" s="12"/>
      <c r="K40" s="23"/>
      <c r="L40" s="23"/>
    </row>
    <row r="41" spans="3:12" ht="30" x14ac:dyDescent="0.25">
      <c r="C41" s="6" t="s">
        <v>31</v>
      </c>
      <c r="D41" s="12">
        <v>88.066666666666663</v>
      </c>
      <c r="E41" s="12">
        <v>88.033333333333331</v>
      </c>
      <c r="F41" s="12">
        <v>88.566666666666663</v>
      </c>
      <c r="I41" s="6" t="s">
        <v>31</v>
      </c>
      <c r="J41" s="12"/>
      <c r="K41" s="23"/>
      <c r="L41" s="23"/>
    </row>
    <row r="42" spans="3:12" ht="30" x14ac:dyDescent="0.25">
      <c r="C42" s="6" t="s">
        <v>32</v>
      </c>
      <c r="D42" s="12">
        <v>23.5</v>
      </c>
      <c r="E42" s="12">
        <v>23.75</v>
      </c>
      <c r="F42" s="12">
        <v>23.833333333333332</v>
      </c>
      <c r="I42" s="6" t="s">
        <v>32</v>
      </c>
      <c r="J42" s="12"/>
      <c r="K42" s="23"/>
      <c r="L42" s="23"/>
    </row>
    <row r="43" spans="3:12" ht="60" x14ac:dyDescent="0.25">
      <c r="C43" s="6" t="s">
        <v>33</v>
      </c>
      <c r="D43" s="12">
        <v>151.18847358277671</v>
      </c>
      <c r="E43" s="12">
        <v>151.51382848241397</v>
      </c>
      <c r="F43" s="12">
        <v>152.21199999999999</v>
      </c>
      <c r="I43" s="6" t="s">
        <v>33</v>
      </c>
      <c r="J43" s="12"/>
      <c r="K43" s="23"/>
      <c r="L43" s="23"/>
    </row>
    <row r="44" spans="3:12" ht="75" x14ac:dyDescent="0.25">
      <c r="C44" s="6" t="s">
        <v>34</v>
      </c>
      <c r="D44" s="12">
        <v>26.264354493967005</v>
      </c>
      <c r="E44" s="12">
        <v>29.947245436113793</v>
      </c>
      <c r="F44" s="12">
        <v>32.573</v>
      </c>
      <c r="I44" s="6" t="s">
        <v>34</v>
      </c>
      <c r="J44" s="12"/>
      <c r="K44" s="23"/>
      <c r="L44" s="23"/>
    </row>
    <row r="45" spans="3:12" ht="75" x14ac:dyDescent="0.25">
      <c r="C45" s="6" t="s">
        <v>35</v>
      </c>
      <c r="D45" s="12">
        <v>0.72272401168330969</v>
      </c>
      <c r="E45" s="12">
        <v>0.83787324459630208</v>
      </c>
      <c r="F45" s="12">
        <v>0.93700000000000006</v>
      </c>
      <c r="I45" s="6" t="s">
        <v>35</v>
      </c>
      <c r="J45" s="12"/>
      <c r="K45" s="23"/>
      <c r="L45" s="23"/>
    </row>
  </sheetData>
  <mergeCells count="2">
    <mergeCell ref="C3:F3"/>
    <mergeCell ref="I3:L3"/>
  </mergeCells>
  <hyperlinks>
    <hyperlink ref="C33" r:id="rId1" display="consultantplus://offline/ref=75FB42DE5B9449EA779BA0ED10797CF8FBAF0DED6DC9642D17A05F082F3C747A292858DFF2E1E4D6B663L"/>
    <hyperlink ref="I33" r:id="rId2" display="consultantplus://offline/ref=75FB42DE5B9449EA779BA0ED10797CF8FBAF0DED6DC9642D17A05F082F3C747A292858DFF2E1E4D6B663L"/>
  </hyperlinks>
  <pageMargins left="0.7" right="0.7" top="0.75" bottom="0.75" header="0.3" footer="0.3"/>
  <pageSetup paperSize="9" scale="80" orientation="portrait" r:id="rId3"/>
  <colBreaks count="2" manualBreakCount="2">
    <brk id="8" max="44" man="1"/>
    <brk id="12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="80" zoomScaleNormal="80" workbookViewId="0">
      <pane xSplit="2" ySplit="2" topLeftCell="C33" activePane="bottomRight" state="frozen"/>
      <selection pane="topRight" activeCell="C1" sqref="C1"/>
      <selection pane="bottomLeft" activeCell="A3" sqref="A3"/>
      <selection pane="bottomRight" activeCell="S36" sqref="S36"/>
    </sheetView>
  </sheetViews>
  <sheetFormatPr defaultRowHeight="15" x14ac:dyDescent="0.25"/>
  <cols>
    <col min="1" max="1" width="5.42578125" customWidth="1"/>
    <col min="2" max="2" width="66.7109375" customWidth="1"/>
    <col min="3" max="3" width="16.85546875" customWidth="1"/>
    <col min="5" max="5" width="21.140625" customWidth="1"/>
    <col min="7" max="7" width="13.85546875" customWidth="1"/>
    <col min="9" max="9" width="15" customWidth="1"/>
  </cols>
  <sheetData>
    <row r="1" spans="1:9" ht="59.25" customHeight="1" x14ac:dyDescent="0.25">
      <c r="A1" s="1"/>
      <c r="B1" s="20" t="s">
        <v>44</v>
      </c>
      <c r="C1" s="20"/>
    </row>
    <row r="2" spans="1:9" ht="59.25" customHeight="1" x14ac:dyDescent="0.25">
      <c r="A2" s="1"/>
      <c r="B2" s="17" t="s">
        <v>41</v>
      </c>
      <c r="C2" s="17" t="s">
        <v>46</v>
      </c>
    </row>
    <row r="3" spans="1:9" ht="42" customHeight="1" x14ac:dyDescent="0.25">
      <c r="B3" s="2" t="s">
        <v>0</v>
      </c>
      <c r="C3" s="5">
        <f>C4+C5</f>
        <v>201946.75688020035</v>
      </c>
    </row>
    <row r="4" spans="1:9" ht="24" customHeight="1" x14ac:dyDescent="0.25">
      <c r="B4" s="4" t="s">
        <v>1</v>
      </c>
      <c r="C4" s="3">
        <f>[2]БДР!$AH$15</f>
        <v>201586.01176353369</v>
      </c>
    </row>
    <row r="5" spans="1:9" ht="24" customHeight="1" x14ac:dyDescent="0.25">
      <c r="B5" s="4" t="s">
        <v>2</v>
      </c>
      <c r="C5" s="3">
        <f>[2]БДР!$AH$45</f>
        <v>360.74511666666666</v>
      </c>
    </row>
    <row r="6" spans="1:9" ht="48.75" customHeight="1" x14ac:dyDescent="0.25">
      <c r="B6" s="2" t="s">
        <v>3</v>
      </c>
      <c r="C6" s="5">
        <f>C8+C15+C18+C19+C20+C21+C22+C23+C24+C25+C26+C27</f>
        <v>155981.86034999997</v>
      </c>
      <c r="E6" s="29"/>
    </row>
    <row r="7" spans="1:9" ht="42" customHeight="1" x14ac:dyDescent="0.25">
      <c r="B7" s="2" t="s">
        <v>4</v>
      </c>
      <c r="C7" s="3">
        <v>0</v>
      </c>
      <c r="E7" s="28"/>
    </row>
    <row r="8" spans="1:9" ht="59.25" customHeight="1" x14ac:dyDescent="0.25">
      <c r="B8" s="6" t="s">
        <v>5</v>
      </c>
      <c r="C8" s="3">
        <f>C9+C12</f>
        <v>109297.03126</v>
      </c>
      <c r="E8" s="29"/>
    </row>
    <row r="9" spans="1:9" ht="33" customHeight="1" x14ac:dyDescent="0.25">
      <c r="B9" s="7" t="s">
        <v>6</v>
      </c>
      <c r="C9" s="3">
        <f>[2]БДР!$AH$66</f>
        <v>109260.94261</v>
      </c>
      <c r="E9" s="28"/>
    </row>
    <row r="10" spans="1:9" s="13" customFormat="1" ht="33" customHeight="1" x14ac:dyDescent="0.25">
      <c r="B10" s="14" t="s">
        <v>37</v>
      </c>
      <c r="C10" s="30">
        <f>'[1]1 кв'!$F$33</f>
        <v>18742.286</v>
      </c>
    </row>
    <row r="11" spans="1:9" s="13" customFormat="1" ht="33" customHeight="1" x14ac:dyDescent="0.25">
      <c r="B11" s="14" t="s">
        <v>38</v>
      </c>
      <c r="C11" s="31">
        <f>'[1]1 кв'!$F$32/1000</f>
        <v>5.8296486694691358</v>
      </c>
    </row>
    <row r="12" spans="1:9" ht="33" customHeight="1" x14ac:dyDescent="0.25">
      <c r="B12" s="7" t="s">
        <v>7</v>
      </c>
      <c r="C12" s="31">
        <f>[2]БДР!$AH$67</f>
        <v>36.088650000000001</v>
      </c>
    </row>
    <row r="13" spans="1:9" s="13" customFormat="1" ht="33" customHeight="1" x14ac:dyDescent="0.25">
      <c r="B13" s="14" t="s">
        <v>39</v>
      </c>
      <c r="C13" s="32">
        <f>0.702/1000</f>
        <v>7.0199999999999993E-4</v>
      </c>
    </row>
    <row r="14" spans="1:9" s="13" customFormat="1" ht="33" customHeight="1" x14ac:dyDescent="0.25">
      <c r="B14" s="14" t="s">
        <v>8</v>
      </c>
      <c r="C14" s="30">
        <f>C12/C13/1000</f>
        <v>51.408333333333346</v>
      </c>
      <c r="E14" s="38"/>
      <c r="F14" s="33"/>
      <c r="G14" s="35"/>
      <c r="H14" s="36"/>
      <c r="I14" s="35"/>
    </row>
    <row r="15" spans="1:9" ht="59.25" customHeight="1" x14ac:dyDescent="0.25">
      <c r="B15" s="6" t="s">
        <v>9</v>
      </c>
      <c r="C15" s="19">
        <f>'[1]1 кв'!$F$43/1000</f>
        <v>17638.089870739997</v>
      </c>
      <c r="E15" s="39"/>
      <c r="F15" s="33"/>
      <c r="G15" s="37"/>
      <c r="H15" s="36"/>
      <c r="I15" s="37"/>
    </row>
    <row r="16" spans="1:9" s="13" customFormat="1" ht="29.25" customHeight="1" x14ac:dyDescent="0.25">
      <c r="B16" s="34" t="s">
        <v>47</v>
      </c>
      <c r="C16" s="31">
        <f>'[1]1 кв'!$F$62</f>
        <v>3310.6459999999997</v>
      </c>
    </row>
    <row r="17" spans="2:5" s="13" customFormat="1" ht="29.25" customHeight="1" x14ac:dyDescent="0.25">
      <c r="B17" s="14" t="s">
        <v>10</v>
      </c>
      <c r="C17" s="30">
        <f>C15/C16</f>
        <v>5.3276882731466904</v>
      </c>
    </row>
    <row r="18" spans="2:5" ht="44.25" customHeight="1" x14ac:dyDescent="0.25">
      <c r="B18" s="6" t="s">
        <v>11</v>
      </c>
      <c r="C18" s="19">
        <f>[2]БДР!$AH$72</f>
        <v>1655.1345414699999</v>
      </c>
    </row>
    <row r="19" spans="2:5" ht="44.25" customHeight="1" x14ac:dyDescent="0.25">
      <c r="B19" s="6" t="s">
        <v>12</v>
      </c>
      <c r="C19" s="19">
        <v>1164.46982</v>
      </c>
    </row>
    <row r="20" spans="2:5" ht="44.25" customHeight="1" x14ac:dyDescent="0.25">
      <c r="B20" s="6" t="s">
        <v>13</v>
      </c>
      <c r="C20" s="19">
        <f>[2]БДР!$AH$57+[2]БДР!$AH$58+[2]БДР!$AH$59</f>
        <v>7117.2469000000001</v>
      </c>
    </row>
    <row r="21" spans="2:5" ht="44.25" customHeight="1" x14ac:dyDescent="0.25">
      <c r="B21" s="6" t="s">
        <v>14</v>
      </c>
      <c r="C21" s="19">
        <f>[2]БДР!$AH$211+[2]БДР!$AH$213</f>
        <v>4627.3677900000002</v>
      </c>
      <c r="E21" s="28"/>
    </row>
    <row r="22" spans="2:5" ht="44.25" customHeight="1" x14ac:dyDescent="0.25">
      <c r="B22" s="6" t="s">
        <v>15</v>
      </c>
      <c r="C22" s="19">
        <f>[2]БДР!$AH$81</f>
        <v>1209.3843899999999</v>
      </c>
    </row>
    <row r="23" spans="2:5" ht="44.25" customHeight="1" x14ac:dyDescent="0.25">
      <c r="B23" s="6" t="s">
        <v>16</v>
      </c>
      <c r="C23" s="19">
        <f>[2]БДР!$AH$101</f>
        <v>8288.0012200000001</v>
      </c>
    </row>
    <row r="24" spans="2:5" ht="44.25" customHeight="1" x14ac:dyDescent="0.25">
      <c r="B24" s="6" t="s">
        <v>17</v>
      </c>
      <c r="C24" s="19">
        <f>[2]БДР!$AH$75+[2]БДР!$AH$76+[2]БДР!$AH$73</f>
        <v>2673.3276885300002</v>
      </c>
    </row>
    <row r="25" spans="2:5" ht="44.25" customHeight="1" x14ac:dyDescent="0.25">
      <c r="B25" s="6" t="s">
        <v>18</v>
      </c>
      <c r="C25" s="19">
        <f>[2]БДР!$AH$209-[2]БДР!$AH$211-[2]БДР!$AH$213</f>
        <v>1303.1183699999995</v>
      </c>
      <c r="E25" s="28"/>
    </row>
    <row r="26" spans="2:5" ht="75.75" customHeight="1" x14ac:dyDescent="0.25">
      <c r="B26" s="9" t="s">
        <v>19</v>
      </c>
      <c r="C26" s="19">
        <f>[2]БДР!$AH$90</f>
        <v>151.62460999999999</v>
      </c>
    </row>
    <row r="27" spans="2:5" ht="45" x14ac:dyDescent="0.25">
      <c r="B27" s="9" t="s">
        <v>20</v>
      </c>
      <c r="C27" s="19">
        <v>857.06388925996725</v>
      </c>
    </row>
    <row r="28" spans="2:5" ht="60" x14ac:dyDescent="0.25">
      <c r="B28" s="10" t="s">
        <v>21</v>
      </c>
      <c r="C28" s="12">
        <f>[2]БДР!$AH$359</f>
        <v>36837.603290200379</v>
      </c>
    </row>
    <row r="29" spans="2:5" ht="45" x14ac:dyDescent="0.25">
      <c r="B29" s="2" t="s">
        <v>22</v>
      </c>
      <c r="C29" s="12"/>
    </row>
    <row r="30" spans="2:5" ht="30" x14ac:dyDescent="0.25">
      <c r="B30" s="6" t="s">
        <v>23</v>
      </c>
      <c r="C30" s="11">
        <f>C3-C6</f>
        <v>45964.896530200378</v>
      </c>
    </row>
    <row r="31" spans="2:5" ht="75" hidden="1" x14ac:dyDescent="0.25">
      <c r="B31" s="6" t="s">
        <v>24</v>
      </c>
      <c r="C31" s="19"/>
    </row>
    <row r="32" spans="2:5" ht="60" x14ac:dyDescent="0.25">
      <c r="B32" s="6" t="s">
        <v>25</v>
      </c>
      <c r="C32" s="12">
        <v>218.18</v>
      </c>
    </row>
    <row r="33" spans="2:3" ht="30" x14ac:dyDescent="0.25">
      <c r="B33" s="6" t="s">
        <v>26</v>
      </c>
      <c r="C33" s="12">
        <v>124.41200000000001</v>
      </c>
    </row>
    <row r="34" spans="2:3" ht="45" x14ac:dyDescent="0.25">
      <c r="B34" s="6" t="s">
        <v>27</v>
      </c>
      <c r="C34" s="12">
        <f>'[1]1 кв'!$F$5/1000</f>
        <v>145.04112721678226</v>
      </c>
    </row>
    <row r="35" spans="2:3" ht="45" x14ac:dyDescent="0.25">
      <c r="B35" s="6" t="s">
        <v>28</v>
      </c>
      <c r="C35" s="12">
        <v>0</v>
      </c>
    </row>
    <row r="36" spans="2:3" ht="75" x14ac:dyDescent="0.25">
      <c r="B36" s="6" t="s">
        <v>29</v>
      </c>
      <c r="C36" s="12">
        <f>'[1]1 кв'!$F$9/1000</f>
        <v>142.78246799999999</v>
      </c>
    </row>
    <row r="37" spans="2:3" ht="45" x14ac:dyDescent="0.25">
      <c r="B37" s="6" t="s">
        <v>45</v>
      </c>
      <c r="C37" s="19">
        <v>0.9456445166314309</v>
      </c>
    </row>
    <row r="38" spans="2:3" ht="30" x14ac:dyDescent="0.25">
      <c r="B38" s="6" t="s">
        <v>30</v>
      </c>
      <c r="C38" s="12">
        <f>'[1]1 кв'!$F$10/1000</f>
        <v>0.9456445166314309</v>
      </c>
    </row>
    <row r="39" spans="2:3" ht="30" x14ac:dyDescent="0.25">
      <c r="B39" s="6" t="s">
        <v>31</v>
      </c>
      <c r="C39" s="12">
        <f>86.6-C40</f>
        <v>62.629999999999995</v>
      </c>
    </row>
    <row r="40" spans="2:3" ht="30" x14ac:dyDescent="0.25">
      <c r="B40" s="6" t="s">
        <v>32</v>
      </c>
      <c r="C40" s="12">
        <v>23.97</v>
      </c>
    </row>
    <row r="41" spans="2:3" ht="60" x14ac:dyDescent="0.25">
      <c r="B41" s="6" t="s">
        <v>33</v>
      </c>
      <c r="C41" s="12">
        <f>'[1]1 кв'!$F$36</f>
        <v>151.11628082336432</v>
      </c>
    </row>
    <row r="42" spans="2:3" ht="60" x14ac:dyDescent="0.25">
      <c r="B42" s="6" t="s">
        <v>34</v>
      </c>
      <c r="C42" s="12">
        <f>'[1]1 кв'!$F$63</f>
        <v>22.82556722723081</v>
      </c>
    </row>
    <row r="43" spans="2:3" ht="60" x14ac:dyDescent="0.25">
      <c r="B43" s="6" t="s">
        <v>35</v>
      </c>
      <c r="C43" s="12">
        <f>'[1]1 кв'!$F$67</f>
        <v>1.1000052403173781</v>
      </c>
    </row>
  </sheetData>
  <mergeCells count="1">
    <mergeCell ref="B1:C1"/>
  </mergeCells>
  <hyperlinks>
    <hyperlink ref="B31" r:id="rId1" display="consultantplus://offline/ref=75FB42DE5B9449EA779BA0ED10797CF8FBAF0DED6DC9642D17A05F082F3C747A292858DFF2E1E4D6B663L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2020</vt:lpstr>
      <vt:lpstr>2021</vt:lpstr>
      <vt:lpstr>'2020'!Область_печати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Юшина Ирина</dc:creator>
  <cp:lastModifiedBy>Юшина Ирина</cp:lastModifiedBy>
  <dcterms:created xsi:type="dcterms:W3CDTF">2020-11-12T07:36:35Z</dcterms:created>
  <dcterms:modified xsi:type="dcterms:W3CDTF">2021-05-13T09:16:05Z</dcterms:modified>
</cp:coreProperties>
</file>